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wer2relationsfi-my.sharepoint.com/personal/susanna_power2relations_fi/Documents/Tiedostot/Pihvi/Hanke/Tuottajaorganisaatio/Tuloksia/"/>
    </mc:Choice>
  </mc:AlternateContent>
  <xr:revisionPtr revIDLastSave="0" documentId="8_{3EAEBE9E-D5AF-4541-826A-371E389771C9}" xr6:coauthVersionLast="47" xr6:coauthVersionMax="47" xr10:uidLastSave="{00000000-0000-0000-0000-000000000000}"/>
  <bookViews>
    <workbookView xWindow="-110" yWindow="-110" windowWidth="19420" windowHeight="10420" xr2:uid="{49DB69C4-A661-40EE-94B3-A7596AA7A61B}"/>
  </bookViews>
  <sheets>
    <sheet name="Taul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1" l="1"/>
  <c r="C32" i="1" s="1"/>
  <c r="D32" i="1" s="1"/>
  <c r="C16" i="1"/>
  <c r="D37" i="1"/>
  <c r="E37" i="1"/>
  <c r="F37" i="1"/>
  <c r="G37" i="1"/>
  <c r="C37" i="1"/>
  <c r="C15" i="1"/>
  <c r="D13" i="1"/>
  <c r="E13" i="1" s="1"/>
  <c r="F13" i="1" s="1"/>
  <c r="G13" i="1" s="1"/>
  <c r="G15" i="1" s="1"/>
  <c r="D16" i="1" l="1"/>
  <c r="C17" i="1"/>
  <c r="C46" i="1" s="1"/>
  <c r="F16" i="1"/>
  <c r="E16" i="1"/>
  <c r="G16" i="1"/>
  <c r="G17" i="1" s="1"/>
  <c r="G46" i="1" s="1"/>
  <c r="C34" i="1"/>
  <c r="C36" i="1" s="1"/>
  <c r="C38" i="1" s="1"/>
  <c r="C39" i="1" s="1"/>
  <c r="C44" i="1" s="1"/>
  <c r="D34" i="1"/>
  <c r="D36" i="1" s="1"/>
  <c r="D38" i="1" s="1"/>
  <c r="D39" i="1" s="1"/>
  <c r="D44" i="1" s="1"/>
  <c r="E32" i="1"/>
  <c r="D15" i="1"/>
  <c r="F15" i="1"/>
  <c r="E15" i="1"/>
  <c r="C47" i="1" l="1"/>
  <c r="C60" i="1" s="1"/>
  <c r="D47" i="1"/>
  <c r="D60" i="1" s="1"/>
  <c r="D17" i="1"/>
  <c r="D46" i="1" s="1"/>
  <c r="F17" i="1"/>
  <c r="F46" i="1" s="1"/>
  <c r="E17" i="1"/>
  <c r="E46" i="1" s="1"/>
  <c r="F32" i="1"/>
  <c r="E34" i="1"/>
  <c r="E36" i="1" s="1"/>
  <c r="E38" i="1" s="1"/>
  <c r="E39" i="1" s="1"/>
  <c r="E44" i="1" s="1"/>
  <c r="E47" i="1" s="1"/>
  <c r="E60" i="1" s="1"/>
  <c r="G32" i="1" l="1"/>
  <c r="G34" i="1" s="1"/>
  <c r="G36" i="1" s="1"/>
  <c r="G38" i="1" s="1"/>
  <c r="G39" i="1" s="1"/>
  <c r="G44" i="1" s="1"/>
  <c r="G47" i="1" s="1"/>
  <c r="G60" i="1" s="1"/>
  <c r="F34" i="1"/>
  <c r="F36" i="1" s="1"/>
  <c r="F38" i="1" s="1"/>
  <c r="F39" i="1" s="1"/>
  <c r="F44" i="1" s="1"/>
  <c r="F47" i="1" s="1"/>
  <c r="F6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Juuso Aalto-Setälä</author>
  </authors>
  <commentList>
    <comment ref="B13" authorId="0" shapeId="0" xr:uid="{D16AFAD2-7E34-4892-88DB-8E1913141EBA}">
      <text>
        <r>
          <rPr>
            <sz val="9"/>
            <color indexed="81"/>
            <rFont val="Tahoma"/>
            <family val="2"/>
          </rPr>
          <t xml:space="preserve">Jäsenmäärän oletettu vuotuinen kasvu esimerkiksi 20 %.
</t>
        </r>
      </text>
    </comment>
    <comment ref="B15" authorId="0" shapeId="0" xr:uid="{714F36C8-ABC4-40A3-9B0A-B3A99F20923B}">
      <text>
        <r>
          <rPr>
            <sz val="9"/>
            <color indexed="81"/>
            <rFont val="Tahoma"/>
            <family val="2"/>
          </rPr>
          <t>Jäsenen liittymismaksu esimerkiksi 3000 €.
Liittymismaksu on tuottajien itsepäätettävissä.</t>
        </r>
      </text>
    </comment>
    <comment ref="B16" authorId="0" shapeId="0" xr:uid="{DCAFFC89-169C-4CEE-911B-02ED05EBA9F6}">
      <text>
        <r>
          <rPr>
            <b/>
            <sz val="9"/>
            <color indexed="81"/>
            <rFont val="Tahoma"/>
            <family val="2"/>
          </rPr>
          <t>Vuosittainen jäsenmaksu esim. 400 € / jäsen / vuosi</t>
        </r>
      </text>
    </comment>
    <comment ref="A19" authorId="0" shapeId="0" xr:uid="{CB30D26D-E6A1-4635-A8F3-59CBA2BC353D}">
      <text>
        <r>
          <rPr>
            <b/>
            <sz val="9"/>
            <color indexed="81"/>
            <rFont val="Tahoma"/>
            <family val="2"/>
          </rPr>
          <t>Mukana olevan jäsentilan eläinmäärä</t>
        </r>
      </text>
    </comment>
    <comment ref="A27" authorId="0" shapeId="0" xr:uid="{5E4AF4D3-058E-4631-A550-23C1A1BC6985}">
      <text>
        <r>
          <rPr>
            <b/>
            <sz val="9"/>
            <color indexed="81"/>
            <rFont val="Tahoma"/>
            <family val="2"/>
          </rPr>
          <t>Summaa jokaisen tilan eläinmäärät yhteen</t>
        </r>
      </text>
    </comment>
    <comment ref="B32" authorId="0" shapeId="0" xr:uid="{E5D5D682-9DCB-43E8-8732-3EB8B8809D2D}">
      <text>
        <r>
          <rPr>
            <sz val="9"/>
            <color indexed="81"/>
            <rFont val="Tahoma"/>
            <family val="2"/>
          </rPr>
          <t xml:space="preserve">Jäsenmäärän oletettu vuotuinen kasvu esimerkiksi 20 %.
</t>
        </r>
      </text>
    </comment>
    <comment ref="B33" authorId="0" shapeId="0" xr:uid="{B7706C56-2C6C-4766-920E-5046439CAB7A}">
      <text>
        <r>
          <rPr>
            <b/>
            <sz val="9"/>
            <color indexed="81"/>
            <rFont val="Tahoma"/>
            <family val="2"/>
          </rPr>
          <t>Esimerkki elopaino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35" authorId="0" shapeId="0" xr:uid="{BF8B053B-49B8-4608-B764-FC465F490D0D}">
      <text>
        <r>
          <rPr>
            <b/>
            <sz val="9"/>
            <color indexed="81"/>
            <rFont val="Tahoma"/>
            <charset val="1"/>
          </rPr>
          <t>Esimerkki hyödynnettävän osuuden määrä 46 %</t>
        </r>
      </text>
    </comment>
    <comment ref="B37" authorId="0" shapeId="0" xr:uid="{DA44BFAD-48AF-4B12-88BA-6F2A2F8F1AC3}">
      <text>
        <r>
          <rPr>
            <b/>
            <sz val="9"/>
            <color indexed="81"/>
            <rFont val="Tahoma"/>
            <charset val="1"/>
          </rPr>
          <t xml:space="preserve">Esimerkki Naudanlihan keskimääräisestä tuottajahinnasta, joka oli 419,74 €/100 kg kesäkuussa 2023. </t>
        </r>
      </text>
    </comment>
  </commentList>
</comments>
</file>

<file path=xl/sharedStrings.xml><?xml version="1.0" encoding="utf-8"?>
<sst xmlns="http://schemas.openxmlformats.org/spreadsheetml/2006/main" count="73" uniqueCount="60">
  <si>
    <t>ARVIOITU</t>
  </si>
  <si>
    <t>Vuosi 1</t>
  </si>
  <si>
    <t>Vuosi 2</t>
  </si>
  <si>
    <t>Vuosi 3</t>
  </si>
  <si>
    <t>Vuosi 4</t>
  </si>
  <si>
    <t>Vuosi 5</t>
  </si>
  <si>
    <t>Jäsenmäärä</t>
  </si>
  <si>
    <t>Jäsenliittymismaksu</t>
  </si>
  <si>
    <t>Jäsenmaksut</t>
  </si>
  <si>
    <t>Tila 1 eläinmäärä</t>
  </si>
  <si>
    <t>Tila 2 eläinmäärä</t>
  </si>
  <si>
    <t>Tila 3 eläinmäärä</t>
  </si>
  <si>
    <t>Tila 4 eläinmäärä</t>
  </si>
  <si>
    <t>Tila 5 eläinmäärä</t>
  </si>
  <si>
    <t>Elopaino (esim. 660 kg)</t>
  </si>
  <si>
    <t>Elopaino yhteensä kiloissa</t>
  </si>
  <si>
    <t>Ihmisravinnoksi hyödynnettävä (esim. 46 %)</t>
  </si>
  <si>
    <t xml:space="preserve">Tuottajahinta (esim. </t>
  </si>
  <si>
    <t>Saadut eurot yhteensä (hinta * määrä)</t>
  </si>
  <si>
    <t>Kannattavuuslaskelma esimerkki</t>
  </si>
  <si>
    <t>BUDJETIN SUMMAT</t>
  </si>
  <si>
    <t>Tuet</t>
  </si>
  <si>
    <t>Kokonaistuotto</t>
  </si>
  <si>
    <t>Markkinointikustannukset</t>
  </si>
  <si>
    <t>Toiminnan perustamiskulut</t>
  </si>
  <si>
    <t>Vuokrat</t>
  </si>
  <si>
    <t>Tarvikkeet</t>
  </si>
  <si>
    <t>Jäsenvuosimaksut</t>
  </si>
  <si>
    <t>Jäsenmaksut yhteensä</t>
  </si>
  <si>
    <t>…</t>
  </si>
  <si>
    <t>Jäsentilojen eläinmäärä</t>
  </si>
  <si>
    <t>TO:n eläinmäärä yhteensä</t>
  </si>
  <si>
    <t>TO:n eläinmäärä yhteensä kpl</t>
  </si>
  <si>
    <t>Jäsenvuosimaksu esim. 400 € / jäsen / vuosi.</t>
  </si>
  <si>
    <t>Lakipalvelujen käyttö</t>
  </si>
  <si>
    <t>Yhteisten tuotantotilojen selvityskustannukset</t>
  </si>
  <si>
    <t>Muita kustannuksia esim. kokouksista aiheutuvat vaihtoehtoiskustannukset</t>
  </si>
  <si>
    <t>Tuottajilla on lopullinen vastuu tuottajaorganisaation muodostumisesta.</t>
  </si>
  <si>
    <t>Muitakin vaihtoehtoja laskelman muodostamiseen on olemassa.</t>
  </si>
  <si>
    <t>Tässä laskelmassa otettu huomioon tuottajaorganisaation neuvotteluaseman vahvistuminen, jolla voidaan vaikuttaa yhteisen myynnin kautta TO:n tuloihin ja yhteisten tuotantopanosten hankinnan kautta TO:n kustannuksiin.</t>
  </si>
  <si>
    <t>Laskelmassa olevat arvioidut luvut ovat pelkästään esimerkkejä, eivätkä lopullisia.</t>
  </si>
  <si>
    <t>Kustannuksia:</t>
  </si>
  <si>
    <t>Mahdollisia perustamisvaiheessa ja TO:n toiminnassa huomioonotettavia kustannuksia.</t>
  </si>
  <si>
    <t>Tuotot</t>
  </si>
  <si>
    <t>Tuotot-kustannukset</t>
  </si>
  <si>
    <t>Jäsenmäärän oletettu kasvu esim. 20 % vuosittain.</t>
  </si>
  <si>
    <t>Ihmisravinnoksi tuotettu liha yhteensä</t>
  </si>
  <si>
    <t>Tukia mm. mahdollinen neuvoraha. Tilat voivat mahdollisesti sopia tuen jakamisesta eri vuosille</t>
  </si>
  <si>
    <t>Toimitusjohtajan palkka sivukuluineen</t>
  </si>
  <si>
    <t>Huomioitava pakolliset työnantajakulut</t>
  </si>
  <si>
    <t xml:space="preserve">Mahdollisesti tarpeen varata vuosittainen summa </t>
  </si>
  <si>
    <t>Naudanlihan keskimääräinen tuottajahinta kesäkuussa 2023; tavoitteena kuitenkin korottaa hintaa vuosittain</t>
  </si>
  <si>
    <t xml:space="preserve">Tuottajaorganisaatioiden hallinnoiman eläinmäärän lihan keskitetystä myynnistä palkkiota (välitysprovisiota) esim. % </t>
  </si>
  <si>
    <t xml:space="preserve">Yritysmuoto vaikuttaa jäsen- ja liittymismaksuihin sekä niiden määrittelemiseen. </t>
  </si>
  <si>
    <t>Yritysmuoto vaikuttaa arvonlisäverovelvollisuuteen.</t>
  </si>
  <si>
    <t xml:space="preserve">Tämän takia tässä otettu huomioon myynnistä syntyvät tuotot sekä tuotantopanosten hankinnasta syntyvät kustannukset. </t>
  </si>
  <si>
    <t xml:space="preserve">Yritysmuoto (Oy, OSK tai yhdistys) vaikuttaa siihen, onko tuottajaorganisaatio toiminnastaan arvonlisäverovelvollinen. </t>
  </si>
  <si>
    <t xml:space="preserve">Tämä laskelma on yksinkertainen esimerkkilista tuotoista ja kustannuksista, joita on hyvä ottaa huomioon tuottajaorganisaatiota perustettaessa. Muitakin tuottoja ja kustannuksia on siis olemassa, jotka tuottajien on arvioitava itse. </t>
  </si>
  <si>
    <t>Jäsenen liittymismaksu esimerkiksi 3000 €. Liittymismaksu on tuottajien itse päätettävissä.</t>
  </si>
  <si>
    <t>Jäsen- ja eläinmäärän oletettu kasvu esim. 20 %.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</si>
</sst>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8" formatCode="#,##0.00\ &quot;€&quot;;[Red]\-#,##0.00\ &quot;€&quot;"/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Fill="1"/>
    <xf numFmtId="0" fontId="0" fillId="0" borderId="0" xfId="0" applyFill="1"/>
    <xf numFmtId="0" fontId="0" fillId="0" borderId="2" xfId="0" applyFill="1" applyBorder="1"/>
    <xf numFmtId="0" fontId="0" fillId="0" borderId="1" xfId="0" applyFill="1" applyBorder="1"/>
    <xf numFmtId="0" fontId="0" fillId="0" borderId="3" xfId="0" applyFill="1" applyBorder="1"/>
    <xf numFmtId="0" fontId="2" fillId="0" borderId="1" xfId="0" applyFont="1" applyFill="1" applyBorder="1"/>
    <xf numFmtId="9" fontId="0" fillId="0" borderId="2" xfId="0" applyNumberFormat="1" applyFill="1" applyBorder="1"/>
    <xf numFmtId="2" fontId="0" fillId="0" borderId="0" xfId="0" applyNumberFormat="1" applyFill="1"/>
    <xf numFmtId="6" fontId="0" fillId="0" borderId="2" xfId="0" applyNumberFormat="1" applyFill="1" applyBorder="1"/>
    <xf numFmtId="8" fontId="0" fillId="0" borderId="0" xfId="0" applyNumberFormat="1" applyFill="1"/>
    <xf numFmtId="6" fontId="2" fillId="0" borderId="3" xfId="0" applyNumberFormat="1" applyFont="1" applyFill="1" applyBorder="1"/>
    <xf numFmtId="8" fontId="2" fillId="0" borderId="1" xfId="0" applyNumberFormat="1" applyFont="1" applyFill="1" applyBorder="1"/>
    <xf numFmtId="6" fontId="2" fillId="0" borderId="2" xfId="0" applyNumberFormat="1" applyFont="1" applyFill="1" applyBorder="1"/>
    <xf numFmtId="8" fontId="2" fillId="0" borderId="0" xfId="0" applyNumberFormat="1" applyFont="1" applyFill="1"/>
    <xf numFmtId="0" fontId="2" fillId="0" borderId="2" xfId="0" applyFont="1" applyFill="1" applyBorder="1"/>
    <xf numFmtId="0" fontId="7" fillId="0" borderId="0" xfId="0" applyFont="1" applyFill="1"/>
    <xf numFmtId="0" fontId="7" fillId="0" borderId="2" xfId="0" applyFont="1" applyFill="1" applyBorder="1"/>
    <xf numFmtId="9" fontId="7" fillId="0" borderId="2" xfId="0" applyNumberFormat="1" applyFont="1" applyFill="1" applyBorder="1"/>
    <xf numFmtId="164" fontId="7" fillId="0" borderId="0" xfId="0" applyNumberFormat="1" applyFont="1" applyFill="1"/>
    <xf numFmtId="164" fontId="0" fillId="0" borderId="0" xfId="0" applyNumberFormat="1" applyFill="1"/>
    <xf numFmtId="9" fontId="0" fillId="0" borderId="4" xfId="0" applyNumberFormat="1" applyFill="1" applyBorder="1"/>
    <xf numFmtId="49" fontId="0" fillId="0" borderId="2" xfId="0" applyNumberFormat="1" applyFill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82166-0302-43F9-A627-14A3F44E952E}">
  <dimension ref="A1:P99"/>
  <sheetViews>
    <sheetView tabSelected="1" workbookViewId="0">
      <selection activeCell="I50" sqref="I50"/>
    </sheetView>
  </sheetViews>
  <sheetFormatPr defaultRowHeight="14.5" x14ac:dyDescent="0.35"/>
  <cols>
    <col min="1" max="1" width="37.36328125" style="2" customWidth="1"/>
    <col min="2" max="2" width="8.90625" style="3"/>
    <col min="3" max="3" width="15" style="2" customWidth="1"/>
    <col min="4" max="5" width="14.81640625" style="2" customWidth="1"/>
    <col min="6" max="6" width="15.08984375" style="2" customWidth="1"/>
    <col min="7" max="7" width="14.81640625" style="2" customWidth="1"/>
    <col min="8" max="16384" width="8.7265625" style="2"/>
  </cols>
  <sheetData>
    <row r="1" spans="1:16" x14ac:dyDescent="0.35">
      <c r="C1" s="1" t="s">
        <v>57</v>
      </c>
    </row>
    <row r="2" spans="1:16" x14ac:dyDescent="0.35">
      <c r="C2" s="1" t="s">
        <v>38</v>
      </c>
    </row>
    <row r="3" spans="1:16" x14ac:dyDescent="0.35">
      <c r="C3" s="1" t="s">
        <v>39</v>
      </c>
    </row>
    <row r="4" spans="1:16" x14ac:dyDescent="0.35">
      <c r="C4" s="1" t="s">
        <v>55</v>
      </c>
    </row>
    <row r="5" spans="1:16" x14ac:dyDescent="0.35">
      <c r="C5" s="1" t="s">
        <v>56</v>
      </c>
    </row>
    <row r="6" spans="1:16" x14ac:dyDescent="0.35">
      <c r="C6" s="1" t="s">
        <v>40</v>
      </c>
    </row>
    <row r="7" spans="1:16" x14ac:dyDescent="0.35">
      <c r="C7" s="1" t="s">
        <v>37</v>
      </c>
    </row>
    <row r="11" spans="1:16" x14ac:dyDescent="0.35">
      <c r="C11" s="1" t="s">
        <v>0</v>
      </c>
      <c r="D11" s="1"/>
      <c r="E11" s="1"/>
      <c r="F11" s="1"/>
      <c r="G11" s="1"/>
    </row>
    <row r="12" spans="1:16" s="4" customFormat="1" x14ac:dyDescent="0.35">
      <c r="B12" s="5"/>
      <c r="C12" s="6" t="s">
        <v>1</v>
      </c>
      <c r="D12" s="6" t="s">
        <v>2</v>
      </c>
      <c r="E12" s="6" t="s">
        <v>3</v>
      </c>
      <c r="F12" s="6" t="s">
        <v>4</v>
      </c>
      <c r="G12" s="6" t="s">
        <v>5</v>
      </c>
    </row>
    <row r="13" spans="1:16" x14ac:dyDescent="0.35">
      <c r="A13" s="1" t="s">
        <v>6</v>
      </c>
      <c r="B13" s="7">
        <v>0.2</v>
      </c>
      <c r="C13" s="8">
        <v>5</v>
      </c>
      <c r="D13" s="8">
        <f>C13*($B$13+1)</f>
        <v>6</v>
      </c>
      <c r="E13" s="8">
        <f>D13*($B$13+1)</f>
        <v>7.1999999999999993</v>
      </c>
      <c r="F13" s="8">
        <f>E13*($B$13+1)</f>
        <v>8.6399999999999988</v>
      </c>
      <c r="G13" s="8">
        <f>F13*($B$13+1)</f>
        <v>10.367999999999999</v>
      </c>
      <c r="I13" s="1" t="s">
        <v>45</v>
      </c>
      <c r="J13" s="1"/>
      <c r="K13" s="1"/>
      <c r="L13" s="1"/>
    </row>
    <row r="14" spans="1:16" x14ac:dyDescent="0.35">
      <c r="B14" s="7"/>
      <c r="C14" s="8"/>
      <c r="D14" s="8"/>
      <c r="E14" s="8"/>
      <c r="F14" s="8"/>
      <c r="G14" s="8"/>
    </row>
    <row r="15" spans="1:16" x14ac:dyDescent="0.35">
      <c r="A15" s="2" t="s">
        <v>7</v>
      </c>
      <c r="B15" s="9">
        <v>3000</v>
      </c>
      <c r="C15" s="10">
        <f>B15*C13</f>
        <v>15000</v>
      </c>
      <c r="D15" s="10">
        <f>(D13-C13)*$B$15</f>
        <v>3000</v>
      </c>
      <c r="E15" s="10">
        <f>(E13-D13)*$B$15</f>
        <v>3599.9999999999977</v>
      </c>
      <c r="F15" s="10">
        <f>(F13-E13)*$B$15</f>
        <v>4319.9999999999982</v>
      </c>
      <c r="G15" s="10">
        <f>(G13-F13)*$B$15</f>
        <v>5183.9999999999991</v>
      </c>
      <c r="I15" s="1" t="s">
        <v>58</v>
      </c>
      <c r="J15" s="1"/>
      <c r="K15" s="1"/>
      <c r="L15" s="1"/>
      <c r="M15" s="1"/>
      <c r="N15" s="1"/>
      <c r="O15" s="1"/>
      <c r="P15" s="1"/>
    </row>
    <row r="16" spans="1:16" x14ac:dyDescent="0.35">
      <c r="A16" s="2" t="s">
        <v>27</v>
      </c>
      <c r="B16" s="9">
        <v>400</v>
      </c>
      <c r="C16" s="10">
        <f>$B$16*C13</f>
        <v>2000</v>
      </c>
      <c r="D16" s="10">
        <f t="shared" ref="D16:G16" si="0">$B$16*D13</f>
        <v>2400</v>
      </c>
      <c r="E16" s="10">
        <f t="shared" si="0"/>
        <v>2879.9999999999995</v>
      </c>
      <c r="F16" s="10">
        <f t="shared" si="0"/>
        <v>3455.9999999999995</v>
      </c>
      <c r="G16" s="10">
        <f t="shared" si="0"/>
        <v>4147.2</v>
      </c>
      <c r="I16" s="1" t="s">
        <v>33</v>
      </c>
      <c r="J16" s="1"/>
      <c r="K16" s="1"/>
      <c r="L16" s="1"/>
    </row>
    <row r="17" spans="1:13" s="6" customFormat="1" x14ac:dyDescent="0.35">
      <c r="A17" s="6" t="s">
        <v>28</v>
      </c>
      <c r="B17" s="11"/>
      <c r="C17" s="12">
        <f>SUM(C15:C16)</f>
        <v>17000</v>
      </c>
      <c r="D17" s="12">
        <f t="shared" ref="D17:G17" si="1">SUM(D15:D16)</f>
        <v>5400</v>
      </c>
      <c r="E17" s="12">
        <f t="shared" si="1"/>
        <v>6479.9999999999973</v>
      </c>
      <c r="F17" s="12">
        <f t="shared" si="1"/>
        <v>7775.9999999999982</v>
      </c>
      <c r="G17" s="12">
        <f t="shared" si="1"/>
        <v>9331.1999999999989</v>
      </c>
    </row>
    <row r="18" spans="1:13" s="1" customFormat="1" x14ac:dyDescent="0.35">
      <c r="B18" s="13"/>
      <c r="C18" s="14"/>
      <c r="D18" s="14"/>
      <c r="E18" s="14"/>
      <c r="F18" s="14"/>
      <c r="G18" s="14"/>
    </row>
    <row r="19" spans="1:13" s="1" customFormat="1" x14ac:dyDescent="0.35">
      <c r="A19" s="1" t="s">
        <v>30</v>
      </c>
      <c r="B19" s="15"/>
      <c r="C19" s="14"/>
      <c r="D19" s="14"/>
      <c r="E19" s="14"/>
      <c r="F19" s="14"/>
      <c r="G19" s="14"/>
    </row>
    <row r="20" spans="1:13" s="1" customFormat="1" x14ac:dyDescent="0.35">
      <c r="A20" s="2" t="s">
        <v>9</v>
      </c>
      <c r="B20" s="15"/>
      <c r="C20" s="2">
        <v>85</v>
      </c>
      <c r="D20" s="14"/>
      <c r="E20" s="14"/>
      <c r="F20" s="14"/>
      <c r="G20" s="14"/>
    </row>
    <row r="21" spans="1:13" s="1" customFormat="1" x14ac:dyDescent="0.35">
      <c r="A21" s="2" t="s">
        <v>10</v>
      </c>
      <c r="B21" s="15"/>
      <c r="C21" s="2">
        <v>100</v>
      </c>
      <c r="D21" s="14"/>
      <c r="E21" s="14"/>
      <c r="F21" s="14"/>
      <c r="G21" s="14"/>
    </row>
    <row r="22" spans="1:13" s="1" customFormat="1" x14ac:dyDescent="0.35">
      <c r="A22" s="2" t="s">
        <v>11</v>
      </c>
      <c r="B22" s="15"/>
      <c r="C22" s="2">
        <v>70</v>
      </c>
      <c r="D22" s="14"/>
      <c r="E22" s="14"/>
      <c r="F22" s="14"/>
      <c r="G22" s="14"/>
    </row>
    <row r="23" spans="1:13" s="1" customFormat="1" x14ac:dyDescent="0.35">
      <c r="A23" s="2" t="s">
        <v>12</v>
      </c>
      <c r="B23" s="15"/>
      <c r="C23" s="2">
        <v>80</v>
      </c>
      <c r="D23" s="14"/>
      <c r="E23" s="14"/>
      <c r="F23" s="14"/>
      <c r="G23" s="14"/>
    </row>
    <row r="24" spans="1:13" s="1" customFormat="1" x14ac:dyDescent="0.35">
      <c r="A24" s="2" t="s">
        <v>13</v>
      </c>
      <c r="B24" s="13"/>
      <c r="C24" s="2">
        <v>60</v>
      </c>
      <c r="D24" s="14"/>
      <c r="E24" s="14"/>
      <c r="F24" s="14"/>
      <c r="G24" s="14"/>
    </row>
    <row r="25" spans="1:13" s="1" customFormat="1" x14ac:dyDescent="0.35">
      <c r="A25" s="1" t="s">
        <v>29</v>
      </c>
      <c r="B25" s="13"/>
      <c r="C25" s="2"/>
      <c r="D25" s="14"/>
      <c r="E25" s="14"/>
      <c r="F25" s="14"/>
      <c r="G25" s="14"/>
    </row>
    <row r="26" spans="1:13" s="1" customFormat="1" x14ac:dyDescent="0.35">
      <c r="A26" s="1" t="s">
        <v>29</v>
      </c>
      <c r="B26" s="13"/>
      <c r="D26" s="14"/>
      <c r="E26" s="14"/>
      <c r="F26" s="14"/>
      <c r="G26" s="14"/>
    </row>
    <row r="27" spans="1:13" s="6" customFormat="1" x14ac:dyDescent="0.35">
      <c r="A27" s="6" t="s">
        <v>31</v>
      </c>
      <c r="B27" s="11"/>
      <c r="C27" s="6">
        <f>SUM(C20:C24)</f>
        <v>395</v>
      </c>
      <c r="D27" s="4"/>
      <c r="E27" s="4"/>
      <c r="F27" s="4"/>
      <c r="G27" s="4"/>
    </row>
    <row r="28" spans="1:13" s="1" customFormat="1" x14ac:dyDescent="0.35">
      <c r="A28" s="2"/>
      <c r="B28" s="13"/>
      <c r="C28" s="2"/>
      <c r="D28" s="2"/>
      <c r="E28" s="2"/>
      <c r="F28" s="2"/>
      <c r="G28" s="2"/>
    </row>
    <row r="29" spans="1:13" x14ac:dyDescent="0.35">
      <c r="B29" s="9"/>
      <c r="C29" s="10"/>
      <c r="D29" s="10"/>
      <c r="E29" s="10"/>
      <c r="F29" s="10"/>
      <c r="G29" s="10"/>
    </row>
    <row r="30" spans="1:13" x14ac:dyDescent="0.35">
      <c r="C30" s="1" t="s">
        <v>0</v>
      </c>
      <c r="D30" s="1"/>
      <c r="E30" s="1"/>
      <c r="F30" s="1"/>
      <c r="G30" s="1"/>
    </row>
    <row r="31" spans="1:13" s="4" customFormat="1" x14ac:dyDescent="0.35">
      <c r="B31" s="5"/>
      <c r="C31" s="6" t="s">
        <v>1</v>
      </c>
      <c r="D31" s="6" t="s">
        <v>2</v>
      </c>
      <c r="E31" s="6" t="s">
        <v>3</v>
      </c>
      <c r="F31" s="6" t="s">
        <v>4</v>
      </c>
      <c r="G31" s="6" t="s">
        <v>5</v>
      </c>
    </row>
    <row r="32" spans="1:13" x14ac:dyDescent="0.35">
      <c r="A32" s="1" t="s">
        <v>32</v>
      </c>
      <c r="B32" s="7">
        <v>0.2</v>
      </c>
      <c r="C32" s="2">
        <f>C27</f>
        <v>395</v>
      </c>
      <c r="D32" s="2">
        <f>C32*(1+$B$32)</f>
        <v>474</v>
      </c>
      <c r="E32" s="2">
        <f t="shared" ref="E32:G32" si="2">D32*(1+$B$32)</f>
        <v>568.79999999999995</v>
      </c>
      <c r="F32" s="2">
        <f t="shared" si="2"/>
        <v>682.56</v>
      </c>
      <c r="G32" s="2">
        <f t="shared" si="2"/>
        <v>819.07199999999989</v>
      </c>
      <c r="I32" s="1" t="s">
        <v>59</v>
      </c>
      <c r="J32" s="1"/>
      <c r="K32" s="1"/>
      <c r="L32" s="1"/>
      <c r="M32" s="1"/>
    </row>
    <row r="33" spans="1:14" x14ac:dyDescent="0.35">
      <c r="A33" s="16" t="s">
        <v>14</v>
      </c>
      <c r="B33" s="17">
        <v>660</v>
      </c>
      <c r="C33" s="16">
        <v>660</v>
      </c>
      <c r="D33" s="16">
        <v>660</v>
      </c>
      <c r="E33" s="16">
        <v>660</v>
      </c>
      <c r="F33" s="16">
        <v>660</v>
      </c>
      <c r="G33" s="16">
        <v>660</v>
      </c>
    </row>
    <row r="34" spans="1:14" x14ac:dyDescent="0.35">
      <c r="A34" s="16" t="s">
        <v>15</v>
      </c>
      <c r="B34" s="17"/>
      <c r="C34" s="16">
        <f>C33*C32</f>
        <v>260700</v>
      </c>
      <c r="D34" s="16">
        <f t="shared" ref="D34:G34" si="3">D33*D32</f>
        <v>312840</v>
      </c>
      <c r="E34" s="16">
        <f t="shared" si="3"/>
        <v>375407.99999999994</v>
      </c>
      <c r="F34" s="16">
        <f t="shared" si="3"/>
        <v>450489.59999999998</v>
      </c>
      <c r="G34" s="16">
        <f t="shared" si="3"/>
        <v>540587.5199999999</v>
      </c>
    </row>
    <row r="35" spans="1:14" x14ac:dyDescent="0.35">
      <c r="A35" s="16" t="s">
        <v>16</v>
      </c>
      <c r="B35" s="18">
        <v>0.46</v>
      </c>
      <c r="C35" s="16">
        <v>0.46</v>
      </c>
      <c r="D35" s="16">
        <v>0.46</v>
      </c>
      <c r="E35" s="16">
        <v>0.46</v>
      </c>
      <c r="F35" s="16">
        <v>0.46</v>
      </c>
      <c r="G35" s="16">
        <v>0.46</v>
      </c>
    </row>
    <row r="36" spans="1:14" x14ac:dyDescent="0.35">
      <c r="A36" s="16" t="s">
        <v>46</v>
      </c>
      <c r="B36" s="17"/>
      <c r="C36" s="16">
        <f>C34*C35</f>
        <v>119922</v>
      </c>
      <c r="D36" s="16">
        <f t="shared" ref="D36:G36" si="4">D34*D35</f>
        <v>143906.4</v>
      </c>
      <c r="E36" s="16">
        <f t="shared" si="4"/>
        <v>172687.68</v>
      </c>
      <c r="F36" s="16">
        <f t="shared" si="4"/>
        <v>207225.21599999999</v>
      </c>
      <c r="G36" s="16">
        <f t="shared" si="4"/>
        <v>248670.25919999997</v>
      </c>
      <c r="K36" s="1"/>
      <c r="L36" s="1"/>
      <c r="M36" s="1"/>
      <c r="N36" s="1"/>
    </row>
    <row r="37" spans="1:14" x14ac:dyDescent="0.35">
      <c r="A37" s="16" t="s">
        <v>17</v>
      </c>
      <c r="B37" s="17">
        <v>419.74</v>
      </c>
      <c r="C37" s="16">
        <f>419.74/100</f>
        <v>4.1974</v>
      </c>
      <c r="D37" s="16">
        <f t="shared" ref="D37:G37" si="5">419.74/100</f>
        <v>4.1974</v>
      </c>
      <c r="E37" s="16">
        <f t="shared" si="5"/>
        <v>4.1974</v>
      </c>
      <c r="F37" s="16">
        <f t="shared" si="5"/>
        <v>4.1974</v>
      </c>
      <c r="G37" s="16">
        <f t="shared" si="5"/>
        <v>4.1974</v>
      </c>
      <c r="I37" s="1" t="s">
        <v>51</v>
      </c>
      <c r="J37" s="1"/>
      <c r="K37" s="1"/>
      <c r="L37" s="1"/>
      <c r="M37" s="1"/>
      <c r="N37" s="1"/>
    </row>
    <row r="38" spans="1:14" ht="15" thickBot="1" x14ac:dyDescent="0.4">
      <c r="A38" s="16" t="s">
        <v>18</v>
      </c>
      <c r="B38" s="17"/>
      <c r="C38" s="19">
        <f>C36*C37</f>
        <v>503360.60279999999</v>
      </c>
      <c r="D38" s="19">
        <f t="shared" ref="D38:G38" si="6">D36*D37</f>
        <v>604032.72335999995</v>
      </c>
      <c r="E38" s="19">
        <f t="shared" si="6"/>
        <v>724839.26803199993</v>
      </c>
      <c r="F38" s="19">
        <f t="shared" si="6"/>
        <v>869807.1216383999</v>
      </c>
      <c r="G38" s="19">
        <f t="shared" si="6"/>
        <v>1043768.5459660799</v>
      </c>
      <c r="I38" s="1" t="s">
        <v>52</v>
      </c>
    </row>
    <row r="39" spans="1:14" ht="15" thickBot="1" x14ac:dyDescent="0.4">
      <c r="C39" s="20">
        <f>C38*$I$39</f>
        <v>25168.030140000003</v>
      </c>
      <c r="D39" s="20">
        <f t="shared" ref="D39:G39" si="7">D38*$I$39</f>
        <v>30201.636167999997</v>
      </c>
      <c r="E39" s="20">
        <f t="shared" si="7"/>
        <v>36241.963401599998</v>
      </c>
      <c r="F39" s="20">
        <f t="shared" si="7"/>
        <v>43490.356081919999</v>
      </c>
      <c r="G39" s="20">
        <f t="shared" si="7"/>
        <v>52188.427298303999</v>
      </c>
      <c r="I39" s="21">
        <v>0.05</v>
      </c>
    </row>
    <row r="42" spans="1:14" x14ac:dyDescent="0.35">
      <c r="A42" s="6" t="s">
        <v>19</v>
      </c>
      <c r="C42" s="1" t="s">
        <v>0</v>
      </c>
      <c r="D42" s="1"/>
      <c r="E42" s="1"/>
      <c r="F42" s="1"/>
      <c r="G42" s="1"/>
    </row>
    <row r="43" spans="1:14" s="4" customFormat="1" x14ac:dyDescent="0.35">
      <c r="A43" s="6" t="s">
        <v>20</v>
      </c>
      <c r="B43" s="5"/>
      <c r="C43" s="6" t="s">
        <v>1</v>
      </c>
      <c r="D43" s="6" t="s">
        <v>2</v>
      </c>
      <c r="E43" s="6" t="s">
        <v>3</v>
      </c>
      <c r="F43" s="6" t="s">
        <v>4</v>
      </c>
      <c r="G43" s="6" t="s">
        <v>5</v>
      </c>
    </row>
    <row r="44" spans="1:14" x14ac:dyDescent="0.35">
      <c r="A44" s="2" t="s">
        <v>43</v>
      </c>
      <c r="C44" s="20">
        <f>C39</f>
        <v>25168.030140000003</v>
      </c>
      <c r="D44" s="20">
        <f t="shared" ref="D44:G44" si="8">D39</f>
        <v>30201.636167999997</v>
      </c>
      <c r="E44" s="20">
        <f t="shared" si="8"/>
        <v>36241.963401599998</v>
      </c>
      <c r="F44" s="20">
        <f t="shared" si="8"/>
        <v>43490.356081919999</v>
      </c>
      <c r="G44" s="20">
        <f t="shared" si="8"/>
        <v>52188.427298303999</v>
      </c>
      <c r="I44" s="1"/>
      <c r="J44" s="1"/>
      <c r="K44" s="1"/>
      <c r="L44" s="1"/>
    </row>
    <row r="45" spans="1:14" x14ac:dyDescent="0.35">
      <c r="A45" s="2" t="s">
        <v>21</v>
      </c>
      <c r="C45" s="2">
        <v>5000</v>
      </c>
      <c r="D45" s="2">
        <v>0</v>
      </c>
      <c r="E45" s="2">
        <v>0</v>
      </c>
      <c r="F45" s="2">
        <v>0</v>
      </c>
      <c r="G45" s="2">
        <v>0</v>
      </c>
      <c r="I45" s="1" t="s">
        <v>47</v>
      </c>
      <c r="J45" s="1"/>
      <c r="K45" s="1"/>
    </row>
    <row r="46" spans="1:14" x14ac:dyDescent="0.35">
      <c r="A46" s="2" t="s">
        <v>8</v>
      </c>
      <c r="C46" s="10">
        <f>C17</f>
        <v>17000</v>
      </c>
      <c r="D46" s="10">
        <f t="shared" ref="D46:G46" si="9">D17</f>
        <v>5400</v>
      </c>
      <c r="E46" s="10">
        <f t="shared" si="9"/>
        <v>6479.9999999999973</v>
      </c>
      <c r="F46" s="10">
        <f t="shared" si="9"/>
        <v>7775.9999999999982</v>
      </c>
      <c r="G46" s="10">
        <f t="shared" si="9"/>
        <v>9331.1999999999989</v>
      </c>
      <c r="I46" s="2" t="s">
        <v>53</v>
      </c>
    </row>
    <row r="47" spans="1:14" x14ac:dyDescent="0.35">
      <c r="A47" s="1" t="s">
        <v>22</v>
      </c>
      <c r="C47" s="20">
        <f>SUM(C44:C46)</f>
        <v>47168.030140000003</v>
      </c>
      <c r="D47" s="20">
        <f t="shared" ref="D47:G47" si="10">SUM(D44:D46)</f>
        <v>35601.636167999997</v>
      </c>
      <c r="E47" s="20">
        <f t="shared" si="10"/>
        <v>42721.963401599998</v>
      </c>
      <c r="F47" s="20">
        <f t="shared" si="10"/>
        <v>51266.356081919999</v>
      </c>
      <c r="G47" s="20">
        <f t="shared" si="10"/>
        <v>61519.627298303996</v>
      </c>
    </row>
    <row r="48" spans="1:14" x14ac:dyDescent="0.35">
      <c r="A48" s="1"/>
    </row>
    <row r="50" spans="1:14" x14ac:dyDescent="0.35">
      <c r="A50" s="1" t="s">
        <v>41</v>
      </c>
      <c r="I50" s="1" t="s">
        <v>42</v>
      </c>
      <c r="J50" s="1"/>
      <c r="K50" s="1"/>
      <c r="L50" s="1"/>
      <c r="M50" s="1"/>
      <c r="N50" s="1"/>
    </row>
    <row r="51" spans="1:14" x14ac:dyDescent="0.35">
      <c r="A51" s="2" t="s">
        <v>24</v>
      </c>
      <c r="C51" s="2">
        <v>2000</v>
      </c>
    </row>
    <row r="52" spans="1:14" x14ac:dyDescent="0.35">
      <c r="A52" s="2" t="s">
        <v>48</v>
      </c>
      <c r="C52" s="2">
        <v>48000</v>
      </c>
      <c r="D52" s="2">
        <v>48000</v>
      </c>
      <c r="E52" s="2">
        <v>48000</v>
      </c>
      <c r="F52" s="2">
        <v>48000</v>
      </c>
      <c r="G52" s="2">
        <v>48000</v>
      </c>
      <c r="I52" s="2" t="s">
        <v>49</v>
      </c>
    </row>
    <row r="53" spans="1:14" x14ac:dyDescent="0.35">
      <c r="A53" s="2" t="s">
        <v>23</v>
      </c>
      <c r="C53" s="2">
        <v>5000</v>
      </c>
      <c r="D53" s="2">
        <v>2500</v>
      </c>
      <c r="E53" s="2">
        <v>2000</v>
      </c>
      <c r="F53" s="2">
        <v>2000</v>
      </c>
      <c r="G53" s="2">
        <v>2000</v>
      </c>
    </row>
    <row r="54" spans="1:14" x14ac:dyDescent="0.35">
      <c r="A54" s="2" t="s">
        <v>25</v>
      </c>
      <c r="C54" s="2">
        <v>12000</v>
      </c>
      <c r="D54" s="2">
        <v>12000</v>
      </c>
      <c r="E54" s="2">
        <v>12000</v>
      </c>
      <c r="F54" s="2">
        <v>12000</v>
      </c>
      <c r="G54" s="2">
        <v>12000</v>
      </c>
    </row>
    <row r="55" spans="1:14" x14ac:dyDescent="0.35">
      <c r="A55" s="2" t="s">
        <v>26</v>
      </c>
      <c r="C55" s="2">
        <v>2000</v>
      </c>
      <c r="D55" s="2">
        <v>1000</v>
      </c>
      <c r="E55" s="2">
        <v>200</v>
      </c>
      <c r="F55" s="2">
        <v>200</v>
      </c>
      <c r="G55" s="2">
        <v>200</v>
      </c>
    </row>
    <row r="56" spans="1:14" x14ac:dyDescent="0.35">
      <c r="A56" s="2" t="s">
        <v>34</v>
      </c>
      <c r="C56" s="2">
        <v>1000</v>
      </c>
      <c r="I56" s="2" t="s">
        <v>50</v>
      </c>
    </row>
    <row r="57" spans="1:14" x14ac:dyDescent="0.35">
      <c r="A57" s="2" t="s">
        <v>35</v>
      </c>
      <c r="C57" s="2">
        <v>500</v>
      </c>
    </row>
    <row r="58" spans="1:14" x14ac:dyDescent="0.35">
      <c r="A58" s="2" t="s">
        <v>36</v>
      </c>
      <c r="C58" s="2">
        <v>500</v>
      </c>
    </row>
    <row r="59" spans="1:14" x14ac:dyDescent="0.35">
      <c r="I59" s="2" t="s">
        <v>54</v>
      </c>
    </row>
    <row r="60" spans="1:14" x14ac:dyDescent="0.35">
      <c r="A60" s="1" t="s">
        <v>44</v>
      </c>
      <c r="C60" s="20">
        <f>C47-C51-C52-C53-C54-C55-C56-C57-C58</f>
        <v>-23831.969859999997</v>
      </c>
      <c r="D60" s="20">
        <f t="shared" ref="D60:G60" si="11">D47-D51-D52-D53-D54-D55-D56-D57-D58</f>
        <v>-27898.363832000003</v>
      </c>
      <c r="E60" s="20">
        <f t="shared" si="11"/>
        <v>-19478.036598400002</v>
      </c>
      <c r="F60" s="20">
        <f t="shared" si="11"/>
        <v>-10933.643918080001</v>
      </c>
      <c r="G60" s="20">
        <f t="shared" si="11"/>
        <v>-680.37270169600379</v>
      </c>
    </row>
    <row r="66" spans="1:2" x14ac:dyDescent="0.35">
      <c r="A66" s="1"/>
    </row>
    <row r="68" spans="1:2" x14ac:dyDescent="0.35">
      <c r="A68" s="1"/>
    </row>
    <row r="70" spans="1:2" x14ac:dyDescent="0.35">
      <c r="A70" s="1"/>
    </row>
    <row r="72" spans="1:2" x14ac:dyDescent="0.35">
      <c r="A72" s="1"/>
    </row>
    <row r="74" spans="1:2" x14ac:dyDescent="0.35">
      <c r="A74" s="1"/>
    </row>
    <row r="79" spans="1:2" x14ac:dyDescent="0.35">
      <c r="B79" s="22"/>
    </row>
    <row r="90" spans="2:2" x14ac:dyDescent="0.35">
      <c r="B90" s="22"/>
    </row>
    <row r="91" spans="2:2" x14ac:dyDescent="0.35">
      <c r="B91" s="22"/>
    </row>
    <row r="92" spans="2:2" x14ac:dyDescent="0.35">
      <c r="B92" s="22"/>
    </row>
    <row r="93" spans="2:2" x14ac:dyDescent="0.35">
      <c r="B93" s="22"/>
    </row>
    <row r="94" spans="2:2" x14ac:dyDescent="0.35">
      <c r="B94" s="22"/>
    </row>
    <row r="95" spans="2:2" x14ac:dyDescent="0.35">
      <c r="B95" s="22"/>
    </row>
    <row r="96" spans="2:2" x14ac:dyDescent="0.35">
      <c r="B96" s="22"/>
    </row>
    <row r="97" spans="2:2" x14ac:dyDescent="0.35">
      <c r="B97" s="22"/>
    </row>
    <row r="98" spans="2:2" x14ac:dyDescent="0.35">
      <c r="B98" s="22"/>
    </row>
    <row r="99" spans="2:2" x14ac:dyDescent="0.35">
      <c r="B99" s="22"/>
    </row>
  </sheetData>
  <phoneticPr fontId="1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Juuso Aalto-Setälä</dc:creator>
  <cp:keywords/>
  <dc:description/>
  <cp:lastModifiedBy>Susanna Heikkinen</cp:lastModifiedBy>
  <cp:revision/>
  <dcterms:created xsi:type="dcterms:W3CDTF">2023-08-03T17:15:42Z</dcterms:created>
  <dcterms:modified xsi:type="dcterms:W3CDTF">2023-09-15T11:55:03Z</dcterms:modified>
  <cp:category/>
  <cp:contentStatus/>
</cp:coreProperties>
</file>